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\Desktop\Pacific Bluffs Corp 2 Management\Pacific Bluffs Corp 2 Finance Committee\Pacific Bluffs Corp 2 Reserve Study Project\Presenting to HOA\Eric and Michael New Proposal\"/>
    </mc:Choice>
  </mc:AlternateContent>
  <xr:revisionPtr revIDLastSave="0" documentId="13_ncr:1_{29F3DFEA-A796-4367-B0CF-4732F3ECF4B8}" xr6:coauthVersionLast="47" xr6:coauthVersionMax="47" xr10:uidLastSave="{00000000-0000-0000-0000-000000000000}"/>
  <bookViews>
    <workbookView xWindow="-108" yWindow="-108" windowWidth="23256" windowHeight="12576" activeTab="1" xr2:uid="{772725F0-B98B-4F54-8052-A64C209BF093}"/>
  </bookViews>
  <sheets>
    <sheet name="Roofs" sheetId="1" r:id="rId1"/>
    <sheet name="Mu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1" i="2" l="1"/>
  <c r="F29" i="2"/>
  <c r="B27" i="2"/>
  <c r="F23" i="2"/>
  <c r="B19" i="2"/>
  <c r="C19" i="2" s="1"/>
  <c r="C14" i="2"/>
  <c r="B14" i="2"/>
  <c r="F11" i="2"/>
  <c r="F27" i="2" s="1"/>
  <c r="F30" i="2" s="1"/>
  <c r="F37" i="2" s="1"/>
  <c r="C9" i="2"/>
  <c r="C35" i="2" s="1"/>
  <c r="C38" i="2" s="1"/>
  <c r="F36" i="2" s="1"/>
  <c r="B9" i="2"/>
  <c r="F16" i="1"/>
  <c r="C16" i="1"/>
  <c r="F15" i="1"/>
  <c r="C15" i="1"/>
  <c r="F38" i="2" l="1"/>
  <c r="F41" i="2" s="1"/>
  <c r="F43" i="2" s="1"/>
</calcChain>
</file>

<file path=xl/sharedStrings.xml><?xml version="1.0" encoding="utf-8"?>
<sst xmlns="http://schemas.openxmlformats.org/spreadsheetml/2006/main" count="92" uniqueCount="73">
  <si>
    <t>Roofs</t>
  </si>
  <si>
    <t>Building 1 (9 Units)</t>
  </si>
  <si>
    <t>Fair to Good</t>
  </si>
  <si>
    <t>Expected to go to poor in 2029</t>
  </si>
  <si>
    <t>Building 2 (9 Units)</t>
  </si>
  <si>
    <t>Building 3 (9 Units)</t>
  </si>
  <si>
    <t>Poor to Fair</t>
  </si>
  <si>
    <t>Expected to go to poor in 2027</t>
  </si>
  <si>
    <t>Building 4 (6 Units)</t>
  </si>
  <si>
    <t>Poor</t>
  </si>
  <si>
    <t>Quote</t>
  </si>
  <si>
    <t>Building 5 (9 Units)</t>
  </si>
  <si>
    <t>New</t>
  </si>
  <si>
    <t>Building 6 (6 Units)</t>
  </si>
  <si>
    <t>Building 7 (6 Units)</t>
  </si>
  <si>
    <t>Newer</t>
  </si>
  <si>
    <t>Building 8 (9 Units)</t>
  </si>
  <si>
    <t>Qoute</t>
  </si>
  <si>
    <t>Building 9 (6 Units)</t>
  </si>
  <si>
    <t>Building 10 (7 Units)</t>
  </si>
  <si>
    <t>Building 11 (7 Units)</t>
  </si>
  <si>
    <t>First floor flat roofs</t>
  </si>
  <si>
    <t>Poor Condition Roofs Only</t>
  </si>
  <si>
    <t>All Needed Roofs</t>
  </si>
  <si>
    <t>Must</t>
  </si>
  <si>
    <t>Replacement Fund Total</t>
  </si>
  <si>
    <t>End Balance 2025</t>
  </si>
  <si>
    <t>Building 4 Large Flat Roof Replacement</t>
  </si>
  <si>
    <t>Building 8 Large Flat Roof Replacement</t>
  </si>
  <si>
    <t>Income</t>
  </si>
  <si>
    <t>Tree removal</t>
  </si>
  <si>
    <t>Replacement Fund</t>
  </si>
  <si>
    <t xml:space="preserve">First floor flat roofs. 5 each </t>
  </si>
  <si>
    <t>Yearly Contributions</t>
  </si>
  <si>
    <t>Balcony Repairs</t>
  </si>
  <si>
    <t>Building 6 Large Flat Roof Replacement</t>
  </si>
  <si>
    <t>Total</t>
  </si>
  <si>
    <t>Building 9 Large Flat Roof Replacement</t>
  </si>
  <si>
    <t>Building 3 Large Flat Roof Replacement</t>
  </si>
  <si>
    <t>How much of yearly replacement fund contributions ($75,000)</t>
  </si>
  <si>
    <t>do we spend on small, non-major expenses?</t>
  </si>
  <si>
    <t xml:space="preserve">non-major roof &amp; </t>
  </si>
  <si>
    <t xml:space="preserve">non-major plumbing &amp; </t>
  </si>
  <si>
    <t>Building 1 Large Flat Roof Replacement</t>
  </si>
  <si>
    <t>non-major painting</t>
  </si>
  <si>
    <t>Building 2 Large Flat Roof Replacement</t>
  </si>
  <si>
    <t>RF expendatures 2025</t>
  </si>
  <si>
    <t>RF expendatures 2024</t>
  </si>
  <si>
    <t>RF expendatures 2023</t>
  </si>
  <si>
    <t>Carport/Garage roofs</t>
  </si>
  <si>
    <t>????</t>
  </si>
  <si>
    <t>RF expendatures 2021</t>
  </si>
  <si>
    <t>RF expendatures 2020</t>
  </si>
  <si>
    <t xml:space="preserve">Average </t>
  </si>
  <si>
    <t>Projected unplanned maintenance and repair</t>
  </si>
  <si>
    <t>Electrical Panels</t>
  </si>
  <si>
    <t xml:space="preserve"> income can be expected to be availabe for roof replacement?</t>
  </si>
  <si>
    <t>Funds available + income (F11)</t>
  </si>
  <si>
    <t>subtract average non-major</t>
  </si>
  <si>
    <t>RF expendatures(cell F23)  x2</t>
  </si>
  <si>
    <t>This number (F30) is the approximate amount that will</t>
  </si>
  <si>
    <t>be available for major replacement expenses (roofs)</t>
  </si>
  <si>
    <t>Shortfall</t>
  </si>
  <si>
    <t>Needed (C38)</t>
  </si>
  <si>
    <t>Available (F30)</t>
  </si>
  <si>
    <t>Total needed</t>
  </si>
  <si>
    <t>Per Unit Assessment</t>
  </si>
  <si>
    <t>number of units</t>
  </si>
  <si>
    <t>Per unit assessment</t>
  </si>
  <si>
    <t>What is our minimum balance in reserves</t>
  </si>
  <si>
    <t>Do not include</t>
  </si>
  <si>
    <t>Major Repairs (What we need)</t>
  </si>
  <si>
    <t>Funds Available (What we have)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</si>
</sst>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24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sz val="18"/>
      <color theme="1"/>
      <name val="Verdana"/>
      <family val="2"/>
    </font>
    <font>
      <sz val="1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2" borderId="0" xfId="0" applyFont="1" applyFill="1"/>
    <xf numFmtId="44" fontId="1" fillId="0" borderId="0" xfId="0" applyNumberFormat="1" applyFont="1"/>
    <xf numFmtId="0" fontId="1" fillId="3" borderId="0" xfId="0" applyFont="1" applyFill="1"/>
    <xf numFmtId="0" fontId="1" fillId="4" borderId="0" xfId="0" applyFont="1" applyFill="1"/>
    <xf numFmtId="44" fontId="1" fillId="4" borderId="0" xfId="0" applyNumberFormat="1" applyFont="1" applyFill="1"/>
    <xf numFmtId="0" fontId="1" fillId="5" borderId="0" xfId="0" applyFont="1" applyFill="1"/>
    <xf numFmtId="44" fontId="1" fillId="3" borderId="0" xfId="0" applyNumberFormat="1" applyFont="1" applyFill="1"/>
    <xf numFmtId="0" fontId="2" fillId="3" borderId="0" xfId="0" applyFont="1" applyFill="1"/>
    <xf numFmtId="0" fontId="2" fillId="0" borderId="0" xfId="0" applyFont="1"/>
    <xf numFmtId="44" fontId="2" fillId="0" borderId="0" xfId="0" applyNumberFormat="1" applyFont="1"/>
    <xf numFmtId="44" fontId="3" fillId="0" borderId="0" xfId="0" applyNumberFormat="1" applyFont="1"/>
    <xf numFmtId="44" fontId="2" fillId="6" borderId="0" xfId="0" applyNumberFormat="1" applyFont="1" applyFill="1"/>
    <xf numFmtId="0" fontId="2" fillId="6" borderId="0" xfId="0" applyFont="1" applyFill="1"/>
    <xf numFmtId="0" fontId="2" fillId="0" borderId="0" xfId="0" applyFont="1" applyAlignment="1">
      <alignment horizontal="right"/>
    </xf>
    <xf numFmtId="44" fontId="2" fillId="3" borderId="0" xfId="0" applyNumberFormat="1" applyFont="1" applyFill="1"/>
    <xf numFmtId="0" fontId="2" fillId="7" borderId="0" xfId="0" applyFont="1" applyFill="1"/>
    <xf numFmtId="44" fontId="2" fillId="7" borderId="0" xfId="0" applyNumberFormat="1" applyFont="1" applyFill="1"/>
    <xf numFmtId="44" fontId="4" fillId="3" borderId="0" xfId="0" applyNumberFormat="1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D92B-8D33-4D44-A393-27DDC433092B}">
  <dimension ref="A1:J16"/>
  <sheetViews>
    <sheetView zoomScale="70" zoomScaleNormal="70" workbookViewId="0">
      <selection activeCell="H2" sqref="H2"/>
    </sheetView>
  </sheetViews>
  <sheetFormatPr defaultColWidth="8.88671875" defaultRowHeight="29.4" x14ac:dyDescent="0.45"/>
  <cols>
    <col min="1" max="1" width="61.5546875" style="1" bestFit="1" customWidth="1"/>
    <col min="2" max="2" width="29.88671875" style="1" bestFit="1" customWidth="1"/>
    <col min="3" max="3" width="37.33203125" style="1" customWidth="1"/>
    <col min="4" max="4" width="17.88671875" style="1" bestFit="1" customWidth="1"/>
    <col min="5" max="5" width="8.88671875" style="1"/>
    <col min="6" max="6" width="43.6640625" style="1" customWidth="1"/>
    <col min="7" max="7" width="25.109375" style="1" customWidth="1"/>
    <col min="8" max="8" width="14" style="1" customWidth="1"/>
    <col min="9" max="9" width="8.88671875" style="1"/>
    <col min="10" max="10" width="22.5546875" style="1" customWidth="1"/>
    <col min="11" max="16384" width="8.88671875" style="1"/>
  </cols>
  <sheetData>
    <row r="1" spans="1:10" x14ac:dyDescent="0.45">
      <c r="A1" s="1" t="s">
        <v>0</v>
      </c>
    </row>
    <row r="2" spans="1:10" x14ac:dyDescent="0.45">
      <c r="F2" s="2"/>
      <c r="G2" s="2"/>
    </row>
    <row r="3" spans="1:10" x14ac:dyDescent="0.45">
      <c r="A3" s="3" t="s">
        <v>1</v>
      </c>
      <c r="B3" s="3" t="s">
        <v>2</v>
      </c>
      <c r="C3" s="4">
        <v>56120</v>
      </c>
      <c r="D3" s="2">
        <v>45717</v>
      </c>
      <c r="F3" s="4">
        <v>62738</v>
      </c>
      <c r="G3" s="5" t="s">
        <v>3</v>
      </c>
      <c r="H3" s="5"/>
      <c r="I3" s="5"/>
      <c r="J3" s="5"/>
    </row>
    <row r="4" spans="1:10" x14ac:dyDescent="0.45">
      <c r="A4" s="3" t="s">
        <v>4</v>
      </c>
      <c r="B4" s="3" t="s">
        <v>2</v>
      </c>
      <c r="C4" s="4">
        <v>56120</v>
      </c>
      <c r="F4" s="4">
        <v>62738</v>
      </c>
      <c r="G4" s="5" t="s">
        <v>3</v>
      </c>
      <c r="H4" s="5"/>
      <c r="I4" s="5"/>
      <c r="J4" s="5"/>
    </row>
    <row r="5" spans="1:10" x14ac:dyDescent="0.45">
      <c r="A5" s="5" t="s">
        <v>5</v>
      </c>
      <c r="B5" s="5" t="s">
        <v>6</v>
      </c>
      <c r="C5" s="4">
        <v>56120</v>
      </c>
      <c r="F5" s="4">
        <v>62738</v>
      </c>
      <c r="G5" s="5" t="s">
        <v>7</v>
      </c>
      <c r="H5" s="5"/>
      <c r="I5" s="5"/>
      <c r="J5" s="5"/>
    </row>
    <row r="6" spans="1:10" x14ac:dyDescent="0.45">
      <c r="A6" s="6" t="s">
        <v>8</v>
      </c>
      <c r="B6" s="6" t="s">
        <v>9</v>
      </c>
      <c r="C6" s="7">
        <v>40475</v>
      </c>
      <c r="D6" s="6" t="s">
        <v>10</v>
      </c>
      <c r="E6" s="6"/>
      <c r="F6" s="7">
        <v>44591</v>
      </c>
      <c r="G6" s="1" t="s">
        <v>10</v>
      </c>
    </row>
    <row r="7" spans="1:10" x14ac:dyDescent="0.45">
      <c r="A7" s="8" t="s">
        <v>11</v>
      </c>
      <c r="B7" s="8" t="s">
        <v>12</v>
      </c>
      <c r="C7" s="4"/>
      <c r="F7" s="4"/>
      <c r="H7" s="1">
        <v>2025</v>
      </c>
    </row>
    <row r="8" spans="1:10" x14ac:dyDescent="0.45">
      <c r="A8" s="6" t="s">
        <v>13</v>
      </c>
      <c r="B8" s="6" t="s">
        <v>9</v>
      </c>
      <c r="C8" s="7">
        <v>40475</v>
      </c>
      <c r="D8" s="6"/>
      <c r="E8" s="6"/>
      <c r="F8" s="7">
        <v>45628</v>
      </c>
      <c r="G8" s="1" t="s">
        <v>10</v>
      </c>
    </row>
    <row r="9" spans="1:10" x14ac:dyDescent="0.45">
      <c r="A9" s="8" t="s">
        <v>14</v>
      </c>
      <c r="B9" s="8" t="s">
        <v>15</v>
      </c>
      <c r="C9" s="4"/>
      <c r="F9" s="4"/>
    </row>
    <row r="10" spans="1:10" x14ac:dyDescent="0.45">
      <c r="A10" s="6" t="s">
        <v>16</v>
      </c>
      <c r="B10" s="6" t="s">
        <v>9</v>
      </c>
      <c r="C10" s="7">
        <v>56120</v>
      </c>
      <c r="D10" s="6" t="s">
        <v>10</v>
      </c>
      <c r="E10" s="6"/>
      <c r="F10" s="7">
        <v>62738</v>
      </c>
      <c r="G10" s="1" t="s">
        <v>17</v>
      </c>
    </row>
    <row r="11" spans="1:10" x14ac:dyDescent="0.45">
      <c r="A11" s="6" t="s">
        <v>18</v>
      </c>
      <c r="B11" s="6" t="s">
        <v>9</v>
      </c>
      <c r="C11" s="7">
        <v>40475</v>
      </c>
      <c r="D11" s="6"/>
      <c r="E11" s="6"/>
      <c r="F11" s="7">
        <v>44591</v>
      </c>
      <c r="G11" s="1" t="s">
        <v>17</v>
      </c>
    </row>
    <row r="12" spans="1:10" x14ac:dyDescent="0.45">
      <c r="A12" s="8" t="s">
        <v>19</v>
      </c>
      <c r="B12" s="8" t="s">
        <v>15</v>
      </c>
      <c r="C12" s="4"/>
      <c r="F12" s="4"/>
    </row>
    <row r="13" spans="1:10" x14ac:dyDescent="0.45">
      <c r="A13" s="8" t="s">
        <v>20</v>
      </c>
      <c r="B13" s="8" t="s">
        <v>15</v>
      </c>
      <c r="C13" s="4"/>
      <c r="F13" s="4"/>
    </row>
    <row r="14" spans="1:10" x14ac:dyDescent="0.45">
      <c r="A14" s="6" t="s">
        <v>21</v>
      </c>
      <c r="B14" s="6" t="s">
        <v>9</v>
      </c>
      <c r="C14" s="7"/>
      <c r="D14" s="6"/>
      <c r="E14" s="6"/>
      <c r="F14" s="7">
        <v>23520</v>
      </c>
    </row>
    <row r="15" spans="1:10" x14ac:dyDescent="0.45">
      <c r="A15" s="1" t="s">
        <v>22</v>
      </c>
      <c r="C15" s="7">
        <f>SUM(C6:C14)</f>
        <v>177545</v>
      </c>
      <c r="F15" s="7">
        <f>SUM(F6:F14)</f>
        <v>221068</v>
      </c>
    </row>
    <row r="16" spans="1:10" x14ac:dyDescent="0.45">
      <c r="A16" s="1" t="s">
        <v>23</v>
      </c>
      <c r="C16" s="9">
        <f>SUM(C3:C5)+C15</f>
        <v>345905</v>
      </c>
      <c r="F16" s="9">
        <f>SUM(F3:F14)</f>
        <v>409282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7EF8-A25C-43FF-8AB6-95A7F5CE284A}">
  <dimension ref="A1:H43"/>
  <sheetViews>
    <sheetView tabSelected="1" topLeftCell="A6" workbookViewId="0">
      <selection activeCell="F2" sqref="F2"/>
    </sheetView>
  </sheetViews>
  <sheetFormatPr defaultColWidth="8.88671875" defaultRowHeight="17.399999999999999" x14ac:dyDescent="0.3"/>
  <cols>
    <col min="1" max="1" width="56.33203125" style="11" customWidth="1"/>
    <col min="2" max="2" width="21.44140625" style="12" customWidth="1"/>
    <col min="3" max="3" width="21.44140625" style="11" customWidth="1"/>
    <col min="4" max="4" width="13.77734375" style="11" customWidth="1"/>
    <col min="5" max="5" width="42" style="11" customWidth="1"/>
    <col min="6" max="6" width="23.109375" style="11" bestFit="1" customWidth="1"/>
    <col min="7" max="16384" width="8.88671875" style="11"/>
  </cols>
  <sheetData>
    <row r="1" spans="1:8" ht="22.2" x14ac:dyDescent="0.35">
      <c r="A1" s="22" t="s">
        <v>71</v>
      </c>
      <c r="B1" s="20"/>
      <c r="C1" s="21" t="s">
        <v>24</v>
      </c>
      <c r="E1" s="22" t="s">
        <v>72</v>
      </c>
      <c r="F1" s="10"/>
    </row>
    <row r="2" spans="1:8" x14ac:dyDescent="0.3">
      <c r="E2" s="11" t="s">
        <v>25</v>
      </c>
      <c r="F2" s="12"/>
    </row>
    <row r="3" spans="1:8" x14ac:dyDescent="0.3">
      <c r="A3" s="11">
        <v>2026</v>
      </c>
      <c r="B3" s="13"/>
      <c r="E3" s="15" t="s">
        <v>26</v>
      </c>
      <c r="F3" s="14">
        <v>124975</v>
      </c>
    </row>
    <row r="4" spans="1:8" x14ac:dyDescent="0.3">
      <c r="A4" s="11" t="s">
        <v>27</v>
      </c>
      <c r="B4" s="12">
        <v>44591</v>
      </c>
    </row>
    <row r="5" spans="1:8" x14ac:dyDescent="0.3">
      <c r="A5" s="11" t="s">
        <v>28</v>
      </c>
      <c r="B5" s="12">
        <v>62738</v>
      </c>
      <c r="E5" s="10" t="s">
        <v>29</v>
      </c>
    </row>
    <row r="6" spans="1:8" x14ac:dyDescent="0.3">
      <c r="A6" s="11" t="s">
        <v>30</v>
      </c>
      <c r="B6" s="12">
        <v>13500</v>
      </c>
      <c r="C6" s="12"/>
      <c r="E6" s="11" t="s">
        <v>31</v>
      </c>
      <c r="F6" s="12"/>
    </row>
    <row r="7" spans="1:8" x14ac:dyDescent="0.3">
      <c r="A7" s="11" t="s">
        <v>32</v>
      </c>
      <c r="B7" s="12">
        <v>23520</v>
      </c>
      <c r="C7" s="12"/>
      <c r="E7" s="11" t="s">
        <v>33</v>
      </c>
      <c r="F7" s="12"/>
    </row>
    <row r="8" spans="1:8" x14ac:dyDescent="0.3">
      <c r="A8" s="11" t="s">
        <v>34</v>
      </c>
      <c r="B8" s="12">
        <v>30900</v>
      </c>
      <c r="C8" s="12"/>
      <c r="E8" s="11">
        <v>2026</v>
      </c>
      <c r="F8" s="12">
        <v>75000</v>
      </c>
    </row>
    <row r="9" spans="1:8" x14ac:dyDescent="0.3">
      <c r="B9" s="14">
        <f>SUM(B4:B8)</f>
        <v>175249</v>
      </c>
      <c r="C9" s="14">
        <f>B9</f>
        <v>175249</v>
      </c>
      <c r="E9" s="11">
        <v>2027</v>
      </c>
      <c r="F9" s="12">
        <v>75000</v>
      </c>
    </row>
    <row r="10" spans="1:8" x14ac:dyDescent="0.3">
      <c r="A10" s="11">
        <v>2027</v>
      </c>
      <c r="F10" s="12"/>
    </row>
    <row r="11" spans="1:8" x14ac:dyDescent="0.3">
      <c r="A11" s="11" t="s">
        <v>35</v>
      </c>
      <c r="B11" s="12">
        <v>45628</v>
      </c>
      <c r="E11" s="15" t="s">
        <v>36</v>
      </c>
      <c r="F11" s="14">
        <f>SUM(F3:F10)</f>
        <v>274975</v>
      </c>
    </row>
    <row r="12" spans="1:8" x14ac:dyDescent="0.3">
      <c r="A12" s="11" t="s">
        <v>37</v>
      </c>
      <c r="B12" s="12">
        <v>44591</v>
      </c>
    </row>
    <row r="13" spans="1:8" x14ac:dyDescent="0.3">
      <c r="A13" s="11" t="s">
        <v>38</v>
      </c>
      <c r="B13" s="12">
        <v>62738</v>
      </c>
      <c r="E13" s="10" t="s">
        <v>39</v>
      </c>
      <c r="F13" s="10"/>
      <c r="G13" s="10"/>
      <c r="H13" s="10"/>
    </row>
    <row r="14" spans="1:8" x14ac:dyDescent="0.3">
      <c r="B14" s="14">
        <f>SUM(B11:B13)</f>
        <v>152957</v>
      </c>
      <c r="C14" s="14">
        <f>B14</f>
        <v>152957</v>
      </c>
      <c r="E14" s="10" t="s">
        <v>40</v>
      </c>
      <c r="F14" s="10"/>
      <c r="G14" s="10"/>
      <c r="H14" s="10"/>
    </row>
    <row r="15" spans="1:8" x14ac:dyDescent="0.3">
      <c r="E15" s="11" t="s">
        <v>41</v>
      </c>
    </row>
    <row r="16" spans="1:8" x14ac:dyDescent="0.3">
      <c r="A16" s="11">
        <v>2028</v>
      </c>
      <c r="C16" s="12"/>
      <c r="E16" s="11" t="s">
        <v>42</v>
      </c>
    </row>
    <row r="17" spans="1:8" x14ac:dyDescent="0.3">
      <c r="A17" s="11" t="s">
        <v>43</v>
      </c>
      <c r="B17" s="12">
        <v>62738</v>
      </c>
      <c r="C17" s="12"/>
      <c r="E17" s="11" t="s">
        <v>44</v>
      </c>
    </row>
    <row r="18" spans="1:8" x14ac:dyDescent="0.3">
      <c r="A18" s="11" t="s">
        <v>45</v>
      </c>
      <c r="B18" s="12">
        <v>62738</v>
      </c>
      <c r="C18" s="12"/>
      <c r="E18" s="16" t="s">
        <v>46</v>
      </c>
      <c r="F18" s="12">
        <v>34885</v>
      </c>
    </row>
    <row r="19" spans="1:8" x14ac:dyDescent="0.3">
      <c r="B19" s="14">
        <f>SUM(B17:B18)</f>
        <v>125476</v>
      </c>
      <c r="C19" s="14">
        <f>B19</f>
        <v>125476</v>
      </c>
      <c r="E19" s="16" t="s">
        <v>47</v>
      </c>
      <c r="F19" s="12">
        <v>66274</v>
      </c>
    </row>
    <row r="20" spans="1:8" x14ac:dyDescent="0.3">
      <c r="A20" s="11">
        <v>2029</v>
      </c>
      <c r="C20" s="12"/>
      <c r="E20" s="16" t="s">
        <v>48</v>
      </c>
      <c r="F20" s="12">
        <v>69577</v>
      </c>
    </row>
    <row r="21" spans="1:8" x14ac:dyDescent="0.3">
      <c r="A21" s="11" t="s">
        <v>49</v>
      </c>
      <c r="B21" s="14"/>
      <c r="C21" s="14">
        <v>100000</v>
      </c>
      <c r="D21" s="10" t="s">
        <v>50</v>
      </c>
      <c r="E21" s="16" t="s">
        <v>51</v>
      </c>
      <c r="F21" s="12">
        <v>12698</v>
      </c>
    </row>
    <row r="22" spans="1:8" x14ac:dyDescent="0.3">
      <c r="C22" s="12"/>
      <c r="E22" s="16" t="s">
        <v>52</v>
      </c>
      <c r="F22" s="12">
        <v>21960</v>
      </c>
    </row>
    <row r="23" spans="1:8" x14ac:dyDescent="0.3">
      <c r="A23" s="18" t="s">
        <v>70</v>
      </c>
      <c r="C23" s="12"/>
      <c r="E23" s="15" t="s">
        <v>53</v>
      </c>
      <c r="F23" s="14">
        <f>AVERAGE(F18:F22)</f>
        <v>41078.800000000003</v>
      </c>
    </row>
    <row r="24" spans="1:8" x14ac:dyDescent="0.3">
      <c r="A24" s="18">
        <v>2030</v>
      </c>
      <c r="B24" s="19"/>
      <c r="C24" s="12"/>
    </row>
    <row r="25" spans="1:8" x14ac:dyDescent="0.3">
      <c r="A25" s="18" t="s">
        <v>49</v>
      </c>
      <c r="B25" s="19">
        <v>84000</v>
      </c>
      <c r="C25" s="12"/>
      <c r="E25" s="10" t="s">
        <v>54</v>
      </c>
      <c r="F25" s="10"/>
      <c r="G25" s="10"/>
      <c r="H25" s="10"/>
    </row>
    <row r="26" spans="1:8" x14ac:dyDescent="0.3">
      <c r="A26" s="18" t="s">
        <v>55</v>
      </c>
      <c r="B26" s="19">
        <v>92000</v>
      </c>
      <c r="C26" s="12"/>
      <c r="E26" s="10" t="s">
        <v>56</v>
      </c>
      <c r="F26" s="10"/>
      <c r="G26" s="10"/>
      <c r="H26" s="10"/>
    </row>
    <row r="27" spans="1:8" x14ac:dyDescent="0.3">
      <c r="A27" s="18"/>
      <c r="B27" s="19">
        <f>SUM(B25:B26)</f>
        <v>176000</v>
      </c>
      <c r="C27" s="12"/>
      <c r="E27" s="11" t="s">
        <v>57</v>
      </c>
      <c r="F27" s="12">
        <f>F11</f>
        <v>274975</v>
      </c>
    </row>
    <row r="28" spans="1:8" x14ac:dyDescent="0.3">
      <c r="A28" s="18">
        <v>2031</v>
      </c>
      <c r="B28" s="19"/>
      <c r="C28" s="12"/>
      <c r="E28" s="11" t="s">
        <v>58</v>
      </c>
    </row>
    <row r="29" spans="1:8" x14ac:dyDescent="0.3">
      <c r="A29" s="18" t="s">
        <v>49</v>
      </c>
      <c r="B29" s="19">
        <v>84000</v>
      </c>
      <c r="C29" s="12"/>
      <c r="E29" s="11" t="s">
        <v>59</v>
      </c>
      <c r="F29" s="12">
        <f>F23*2</f>
        <v>82157.600000000006</v>
      </c>
    </row>
    <row r="30" spans="1:8" x14ac:dyDescent="0.3">
      <c r="A30" s="18" t="s">
        <v>55</v>
      </c>
      <c r="B30" s="19">
        <v>92000</v>
      </c>
      <c r="C30" s="12"/>
      <c r="E30" s="15" t="s">
        <v>36</v>
      </c>
      <c r="F30" s="14">
        <f>F27-F29</f>
        <v>192817.4</v>
      </c>
    </row>
    <row r="31" spans="1:8" x14ac:dyDescent="0.3">
      <c r="A31" s="18"/>
      <c r="B31" s="19">
        <f>SUM(B29:B30)</f>
        <v>176000</v>
      </c>
      <c r="C31" s="12"/>
      <c r="E31" s="15" t="s">
        <v>60</v>
      </c>
      <c r="F31" s="15"/>
      <c r="G31" s="15"/>
    </row>
    <row r="32" spans="1:8" x14ac:dyDescent="0.3">
      <c r="A32" s="18">
        <v>2032</v>
      </c>
      <c r="B32" s="19"/>
      <c r="C32" s="12"/>
      <c r="E32" s="15" t="s">
        <v>61</v>
      </c>
      <c r="F32" s="15"/>
      <c r="G32" s="15"/>
    </row>
    <row r="33" spans="1:6" x14ac:dyDescent="0.3">
      <c r="A33" s="18" t="s">
        <v>55</v>
      </c>
      <c r="B33" s="19">
        <v>92000</v>
      </c>
      <c r="C33" s="12"/>
    </row>
    <row r="34" spans="1:6" x14ac:dyDescent="0.3">
      <c r="C34" s="12">
        <v>0</v>
      </c>
    </row>
    <row r="35" spans="1:6" x14ac:dyDescent="0.3">
      <c r="C35" s="12">
        <f>SUM(C8:C34)</f>
        <v>553682</v>
      </c>
      <c r="E35" s="10" t="s">
        <v>62</v>
      </c>
      <c r="F35" s="12"/>
    </row>
    <row r="36" spans="1:6" x14ac:dyDescent="0.3">
      <c r="A36" s="10" t="s">
        <v>69</v>
      </c>
      <c r="B36" s="17"/>
      <c r="C36" s="17">
        <v>125000</v>
      </c>
      <c r="E36" s="11" t="s">
        <v>63</v>
      </c>
      <c r="F36" s="12">
        <f>C38</f>
        <v>678682</v>
      </c>
    </row>
    <row r="37" spans="1:6" x14ac:dyDescent="0.3">
      <c r="E37" s="11" t="s">
        <v>64</v>
      </c>
      <c r="F37" s="12">
        <f>F30</f>
        <v>192817.4</v>
      </c>
    </row>
    <row r="38" spans="1:6" x14ac:dyDescent="0.3">
      <c r="A38" s="15" t="s">
        <v>65</v>
      </c>
      <c r="B38" s="14"/>
      <c r="C38" s="14">
        <f>SUM(C35:C37)</f>
        <v>678682</v>
      </c>
      <c r="E38" s="15" t="s">
        <v>62</v>
      </c>
      <c r="F38" s="14">
        <f>F36-F37</f>
        <v>485864.6</v>
      </c>
    </row>
    <row r="40" spans="1:6" x14ac:dyDescent="0.3">
      <c r="E40" s="10" t="s">
        <v>66</v>
      </c>
      <c r="F40" s="12"/>
    </row>
    <row r="41" spans="1:6" x14ac:dyDescent="0.3">
      <c r="E41" s="11" t="s">
        <v>62</v>
      </c>
      <c r="F41" s="12">
        <f>F38</f>
        <v>485864.6</v>
      </c>
    </row>
    <row r="42" spans="1:6" x14ac:dyDescent="0.3">
      <c r="E42" s="11" t="s">
        <v>67</v>
      </c>
      <c r="F42" s="11">
        <v>82</v>
      </c>
    </row>
    <row r="43" spans="1:6" x14ac:dyDescent="0.3">
      <c r="E43" s="15" t="s">
        <v>68</v>
      </c>
      <c r="F43" s="14">
        <f>F41/F42</f>
        <v>5925.1780487804872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Roofs</vt:lpstr>
      <vt:lpstr>Must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Puente</dc:creator>
  <cp:lastModifiedBy>Michael Puente</cp:lastModifiedBy>
  <dcterms:created xsi:type="dcterms:W3CDTF">2026-05-18T02:32:49Z</dcterms:created>
  <dcterms:modified xsi:type="dcterms:W3CDTF">2026-06-15T02:45:15Z</dcterms:modified>
</cp:coreProperties>
</file>